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List 1" sheetId="1" r:id="rId4"/>
  </sheets>
</workbook>
</file>

<file path=xl/sharedStrings.xml><?xml version="1.0" encoding="utf-8"?>
<sst xmlns="http://schemas.openxmlformats.org/spreadsheetml/2006/main" uniqueCount="14">
  <si>
    <t>Fáze 1 – Archicad Collaborate</t>
  </si>
  <si>
    <t>2030 a dále</t>
  </si>
  <si>
    <t>Ceníková cena 1 rok</t>
  </si>
  <si>
    <t>Ceníková cena 3 roky</t>
  </si>
  <si>
    <t>Přepočet tříleté ceny na rok</t>
  </si>
  <si>
    <t>Platba co 1 rok</t>
  </si>
  <si>
    <t>Platba co 3 roky</t>
  </si>
  <si>
    <t>Přepočet tříleté platby na rok</t>
  </si>
  <si>
    <t>Fáze 2 – Archicad Studio nebo Collaborate</t>
  </si>
  <si>
    <t>SP stávající</t>
  </si>
  <si>
    <t>Studio</t>
  </si>
  <si>
    <t>Collaborate</t>
  </si>
  <si>
    <t>Setrvání na SP (SP konec v 5/2026 a pak předplatné od 1/2027)</t>
  </si>
  <si>
    <t>můj SP stávající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</si>
</sst>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#,##0%"/>
    <numFmt numFmtId="60" formatCode="#,##0 [$Kč-405]"/>
    <numFmt numFmtId="61" formatCode="#,##0.0%"/>
  </numFmts>
  <fonts count="10">
    <font>
      <sz val="10"/>
      <color indexed="8"/>
      <name val="Helvetica Neue"/>
    </font>
    <font>
      <sz val="12"/>
      <color indexed="8"/>
      <name val="Helvetica Neue"/>
    </font>
    <font>
      <sz val="12"/>
      <color indexed="8"/>
      <name val="Inter Display SemiBold"/>
    </font>
    <font>
      <sz val="10"/>
      <color indexed="8"/>
      <name val="Inter Display Bold"/>
    </font>
    <font>
      <sz val="10"/>
      <color indexed="8"/>
      <name val="Inter Display Regular"/>
    </font>
    <font>
      <sz val="10"/>
      <color indexed="11"/>
      <name val="Inter Display Regular"/>
    </font>
    <font>
      <sz val="10"/>
      <color indexed="14"/>
      <name val="Inter Display Bold"/>
    </font>
    <font>
      <sz val="10"/>
      <color indexed="14"/>
      <name val="Inter Display Regular"/>
    </font>
    <font>
      <sz val="10"/>
      <color indexed="15"/>
      <name val="Inter Display Bold"/>
    </font>
    <font>
      <sz val="10"/>
      <color indexed="15"/>
      <name val="Inter Display Regular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12"/>
      </right>
      <top style="thin">
        <color indexed="12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2"/>
      </top>
      <bottom style="thin">
        <color indexed="10"/>
      </bottom>
      <diagonal/>
    </border>
    <border>
      <left style="thin">
        <color indexed="10"/>
      </left>
      <right style="thin">
        <color indexed="12"/>
      </right>
      <top style="thin">
        <color indexed="10"/>
      </top>
      <bottom style="thin">
        <color indexed="10"/>
      </bottom>
      <diagonal/>
    </border>
    <border>
      <left style="thin">
        <color indexed="12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applyNumberFormat="0" applyFont="1" applyFill="0" applyBorder="0" applyAlignment="1" applyProtection="0">
      <alignment horizontal="center" vertical="center"/>
    </xf>
    <xf numFmtId="59" fontId="3" fillId="2" borderId="1" applyNumberFormat="1" applyFont="1" applyFill="1" applyBorder="1" applyAlignment="1" applyProtection="0">
      <alignment horizontal="center" vertical="top" wrapText="1"/>
    </xf>
    <xf numFmtId="0" fontId="3" fillId="2" borderId="1" applyNumberFormat="1" applyFont="1" applyFill="1" applyBorder="1" applyAlignment="1" applyProtection="0">
      <alignment horizontal="center" vertical="top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9" fontId="4" fillId="2" borderId="1" applyNumberFormat="1" applyFont="1" applyFill="1" applyBorder="1" applyAlignment="1" applyProtection="0">
      <alignment horizontal="center" vertical="top" wrapText="1"/>
    </xf>
    <xf numFmtId="60" fontId="4" fillId="2" borderId="1" applyNumberFormat="1" applyFont="1" applyFill="1" applyBorder="1" applyAlignment="1" applyProtection="0">
      <alignment horizontal="center" vertical="top" wrapText="1"/>
    </xf>
    <xf numFmtId="59" fontId="4" fillId="2" borderId="1" applyNumberFormat="1" applyFont="1" applyFill="1" applyBorder="1" applyAlignment="1" applyProtection="0">
      <alignment horizontal="center" vertical="top" wrapText="1"/>
    </xf>
    <xf numFmtId="49" fontId="4" fillId="2" borderId="1" applyNumberFormat="1" applyFont="1" applyFill="1" applyBorder="1" applyAlignment="1" applyProtection="0">
      <alignment horizontal="center" vertical="top" wrapText="1"/>
    </xf>
    <xf numFmtId="60" fontId="3" fillId="2" borderId="1" applyNumberFormat="1" applyFont="1" applyFill="1" applyBorder="1" applyAlignment="1" applyProtection="0">
      <alignment horizontal="center" vertical="top" wrapText="1"/>
    </xf>
    <xf numFmtId="60" fontId="5" fillId="2" borderId="1" applyNumberFormat="1" applyFont="1" applyFill="1" applyBorder="1" applyAlignment="1" applyProtection="0">
      <alignment horizontal="center" vertical="top" wrapText="1"/>
    </xf>
    <xf numFmtId="49" fontId="4" fillId="2" borderId="2" applyNumberFormat="1" applyFont="1" applyFill="1" applyBorder="1" applyAlignment="1" applyProtection="0">
      <alignment horizontal="center" vertical="top" wrapText="1"/>
    </xf>
    <xf numFmtId="60" fontId="4" fillId="2" borderId="2" applyNumberFormat="1" applyFont="1" applyFill="1" applyBorder="1" applyAlignment="1" applyProtection="0">
      <alignment horizontal="center" vertical="top" wrapText="1"/>
    </xf>
    <xf numFmtId="60" fontId="5" fillId="2" borderId="2" applyNumberFormat="1" applyFont="1" applyFill="1" applyBorder="1" applyAlignment="1" applyProtection="0">
      <alignment horizontal="center" vertical="top" wrapText="1"/>
    </xf>
    <xf numFmtId="49" fontId="3" fillId="3" borderId="3" applyNumberFormat="1" applyFont="1" applyFill="1" applyBorder="1" applyAlignment="1" applyProtection="0">
      <alignment horizontal="center" vertical="top" wrapText="1"/>
    </xf>
    <xf numFmtId="60" fontId="6" borderId="4" applyNumberFormat="1" applyFont="1" applyFill="0" applyBorder="1" applyAlignment="1" applyProtection="0">
      <alignment horizontal="center" vertical="top" wrapText="1"/>
    </xf>
    <xf numFmtId="60" fontId="7" borderId="5" applyNumberFormat="1" applyFont="1" applyFill="0" applyBorder="1" applyAlignment="1" applyProtection="0">
      <alignment horizontal="center" vertical="top" wrapText="1"/>
    </xf>
    <xf numFmtId="60" fontId="4" borderId="5" applyNumberFormat="1" applyFont="1" applyFill="0" applyBorder="1" applyAlignment="1" applyProtection="0">
      <alignment horizontal="center" vertical="top" wrapText="1"/>
    </xf>
    <xf numFmtId="49" fontId="3" fillId="3" borderId="6" applyNumberFormat="1" applyFont="1" applyFill="1" applyBorder="1" applyAlignment="1" applyProtection="0">
      <alignment horizontal="center" vertical="top" wrapText="1"/>
    </xf>
    <xf numFmtId="60" fontId="6" borderId="7" applyNumberFormat="1" applyFont="1" applyFill="0" applyBorder="1" applyAlignment="1" applyProtection="0">
      <alignment horizontal="center" vertical="top" wrapText="1"/>
    </xf>
    <xf numFmtId="60" fontId="7" borderId="1" applyNumberFormat="1" applyFont="1" applyFill="0" applyBorder="1" applyAlignment="1" applyProtection="0">
      <alignment horizontal="center" vertical="top" wrapText="1"/>
    </xf>
    <xf numFmtId="60" fontId="4" borderId="1" applyNumberFormat="1" applyFont="1" applyFill="0" applyBorder="1" applyAlignment="1" applyProtection="0">
      <alignment horizontal="center" vertical="top" wrapText="1"/>
    </xf>
    <xf numFmtId="60" fontId="7" borderId="7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3" fillId="2" borderId="2" applyNumberFormat="0" applyFont="1" applyFill="1" applyBorder="1" applyAlignment="1" applyProtection="0">
      <alignment horizontal="center" vertical="top" wrapText="1"/>
    </xf>
    <xf numFmtId="0" fontId="3" fillId="2" borderId="2" applyNumberFormat="1" applyFont="1" applyFill="1" applyBorder="1" applyAlignment="1" applyProtection="0">
      <alignment horizontal="center" vertical="top" wrapText="1"/>
    </xf>
    <xf numFmtId="49" fontId="3" fillId="2" borderId="2" applyNumberFormat="1" applyFont="1" applyFill="1" applyBorder="1" applyAlignment="1" applyProtection="0">
      <alignment horizontal="center" vertical="top" wrapText="1"/>
    </xf>
    <xf numFmtId="49" fontId="3" fillId="3" borderId="5" applyNumberFormat="1" applyFont="1" applyFill="1" applyBorder="1" applyAlignment="1" applyProtection="0">
      <alignment horizontal="center" vertical="top" wrapText="1"/>
    </xf>
    <xf numFmtId="60" fontId="3" fillId="3" borderId="3" applyNumberFormat="1" applyFont="1" applyFill="1" applyBorder="1" applyAlignment="1" applyProtection="0">
      <alignment horizontal="center" vertical="top" wrapText="1"/>
    </xf>
    <xf numFmtId="60" fontId="7" borderId="4" applyNumberFormat="1" applyFont="1" applyFill="0" applyBorder="1" applyAlignment="1" applyProtection="0">
      <alignment horizontal="center" vertical="top" wrapText="1"/>
    </xf>
    <xf numFmtId="60" fontId="5" borderId="5" applyNumberFormat="1" applyFont="1" applyFill="0" applyBorder="1" applyAlignment="1" applyProtection="0">
      <alignment horizontal="center" vertical="top" wrapText="1"/>
    </xf>
    <xf numFmtId="49" fontId="3" fillId="3" borderId="1" applyNumberFormat="1" applyFont="1" applyFill="1" applyBorder="1" applyAlignment="1" applyProtection="0">
      <alignment horizontal="center" vertical="top" wrapText="1"/>
    </xf>
    <xf numFmtId="60" fontId="3" fillId="3" borderId="6" applyNumberFormat="1" applyFont="1" applyFill="1" applyBorder="1" applyAlignment="1" applyProtection="0">
      <alignment horizontal="center" vertical="top" wrapText="1"/>
    </xf>
    <xf numFmtId="0" fontId="8" fillId="3" borderId="1" applyNumberFormat="0" applyFont="1" applyFill="1" applyBorder="1" applyAlignment="1" applyProtection="0">
      <alignment horizontal="center" vertical="top" wrapText="1"/>
    </xf>
    <xf numFmtId="60" fontId="9" fillId="3" borderId="6" applyNumberFormat="1" applyFont="1" applyFill="1" applyBorder="1" applyAlignment="1" applyProtection="0">
      <alignment horizontal="center" vertical="top" wrapText="1"/>
    </xf>
    <xf numFmtId="61" fontId="9" borderId="7" applyNumberFormat="1" applyFont="1" applyFill="0" applyBorder="1" applyAlignment="1" applyProtection="0">
      <alignment horizontal="center" vertical="top" wrapText="1"/>
    </xf>
    <xf numFmtId="61" fontId="9" borderId="1" applyNumberFormat="1" applyFont="1" applyFill="0" applyBorder="1" applyAlignment="1" applyProtection="0">
      <alignment horizontal="center" vertical="top" wrapText="1"/>
    </xf>
    <xf numFmtId="59" fontId="9" borderId="1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60" fontId="4" fillId="3" borderId="3" applyNumberFormat="1" applyFont="1" applyFill="1" applyBorder="1" applyAlignment="1" applyProtection="0">
      <alignment horizontal="center" vertical="top" wrapText="1"/>
    </xf>
    <xf numFmtId="60" fontId="4" fillId="3" borderId="6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5e5e5e"/>
      <rgbColor rgb="ff3f3f3f"/>
      <rgbColor rgb="ffdbdbdb"/>
      <rgbColor rgb="ff0075b9"/>
      <rgbColor rgb="ffd5d5d5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2:X22"/>
  <sheetViews>
    <sheetView workbookViewId="0" showGridLines="0" defaultGridColor="1">
      <pane topLeftCell="B7" xSplit="1" ySplit="6" activePane="bottomRight" state="frozen"/>
    </sheetView>
  </sheetViews>
  <sheetFormatPr defaultColWidth="16.3333" defaultRowHeight="19.9" customHeight="1" outlineLevelRow="0" outlineLevelCol="0"/>
  <cols>
    <col min="1" max="1" width="29.4219" style="1" customWidth="1"/>
    <col min="2" max="8" width="16.3516" style="1" customWidth="1"/>
    <col min="9" max="9" width="29.4219" style="24" customWidth="1"/>
    <col min="10" max="16" width="16.3516" style="24" customWidth="1"/>
    <col min="17" max="17" width="29.4219" style="39" customWidth="1"/>
    <col min="18" max="24" width="16.3516" style="39" customWidth="1"/>
    <col min="25" max="16384" width="16.3516" style="39" customWidth="1"/>
  </cols>
  <sheetData>
    <row r="1" ht="29" customHeight="1">
      <c r="A1" t="s" s="2">
        <v>0</v>
      </c>
      <c r="B1" s="2"/>
      <c r="C1" s="2"/>
      <c r="D1" s="2"/>
      <c r="E1" s="2"/>
      <c r="F1" s="2"/>
      <c r="G1" s="2"/>
      <c r="H1" s="2"/>
    </row>
    <row r="2" ht="20.35" customHeight="1">
      <c r="A2" s="3"/>
      <c r="B2" s="4">
        <v>2024</v>
      </c>
      <c r="C2" s="4">
        <v>2025</v>
      </c>
      <c r="D2" s="4">
        <v>2026</v>
      </c>
      <c r="E2" s="4">
        <v>2027</v>
      </c>
      <c r="F2" s="4">
        <v>2028</v>
      </c>
      <c r="G2" s="4">
        <v>2029</v>
      </c>
      <c r="H2" t="s" s="5">
        <v>1</v>
      </c>
    </row>
    <row r="3" ht="20.35" customHeight="1">
      <c r="A3" s="6">
        <v>0.08</v>
      </c>
      <c r="B3" s="7"/>
      <c r="C3" s="8">
        <f>$A$3</f>
        <v>0.08</v>
      </c>
      <c r="D3" s="8">
        <f>$A$3</f>
        <v>0.08</v>
      </c>
      <c r="E3" s="8">
        <f>$A$3</f>
        <v>0.08</v>
      </c>
      <c r="F3" s="8">
        <f>$A$3</f>
        <v>0.08</v>
      </c>
      <c r="G3" s="8"/>
      <c r="H3" s="8"/>
    </row>
    <row r="4" ht="20.35" customHeight="1">
      <c r="A4" t="s" s="9">
        <v>2</v>
      </c>
      <c r="B4" s="10">
        <v>62900</v>
      </c>
      <c r="C4" s="7">
        <f>B4+(B4*C$3)</f>
        <v>67932</v>
      </c>
      <c r="D4" s="7">
        <f>C4+(C4*D$3)</f>
        <v>73366.56</v>
      </c>
      <c r="E4" s="7">
        <f>D4+(D4*E$3)</f>
        <v>79235.8848</v>
      </c>
      <c r="F4" s="7">
        <f>E4+(E4*F$3)</f>
        <v>85574.755584</v>
      </c>
      <c r="G4" s="11">
        <f>F4+(F4*G$3)</f>
        <v>85574.755584</v>
      </c>
      <c r="H4" s="11">
        <f>G4+(G4*H$3)</f>
        <v>85574.755584</v>
      </c>
    </row>
    <row r="5" ht="20.35" customHeight="1">
      <c r="A5" t="s" s="9">
        <v>3</v>
      </c>
      <c r="B5" s="10">
        <v>169830</v>
      </c>
      <c r="C5" s="7">
        <f>B5+(B5*C$3)</f>
        <v>183416.4</v>
      </c>
      <c r="D5" s="7">
        <f>C5+(C5*D$3)</f>
        <v>198089.712</v>
      </c>
      <c r="E5" s="7">
        <f>D5+(D5*E$3)</f>
        <v>213936.88896</v>
      </c>
      <c r="F5" s="7">
        <f>E5+(E5*F$3)</f>
        <v>231051.8400768</v>
      </c>
      <c r="G5" s="11">
        <f>F5+(F5*G$3)</f>
        <v>231051.8400768</v>
      </c>
      <c r="H5" s="11">
        <f>G5+(G5*H$3)</f>
        <v>231051.8400768</v>
      </c>
    </row>
    <row r="6" ht="20.55" customHeight="1">
      <c r="A6" t="s" s="12">
        <v>4</v>
      </c>
      <c r="B6" s="13">
        <f>B$5/3</f>
        <v>56610</v>
      </c>
      <c r="C6" s="13">
        <f>C$5/3</f>
        <v>61138.8</v>
      </c>
      <c r="D6" s="13">
        <f>D$5/3</f>
        <v>66029.903999999995</v>
      </c>
      <c r="E6" s="13">
        <f>E$5/3</f>
        <v>71312.296319999994</v>
      </c>
      <c r="F6" s="13">
        <f>F$5/3</f>
        <v>77017.2800256</v>
      </c>
      <c r="G6" s="14">
        <f>G$5/3</f>
        <v>77017.2800256</v>
      </c>
      <c r="H6" s="14">
        <f>H$5/3</f>
        <v>77017.2800256</v>
      </c>
    </row>
    <row r="7" ht="20.55" customHeight="1">
      <c r="A7" t="s" s="15">
        <v>5</v>
      </c>
      <c r="B7" s="16">
        <v>29920</v>
      </c>
      <c r="C7" s="17">
        <f>C$4-(C$4*0.52)</f>
        <v>32607.36</v>
      </c>
      <c r="D7" s="17">
        <f>D$4-(D$4*0.52)</f>
        <v>35215.9488</v>
      </c>
      <c r="E7" s="18">
        <f>E$4</f>
        <v>79235.8848</v>
      </c>
      <c r="F7" s="18">
        <f>F$4</f>
        <v>85574.755584</v>
      </c>
      <c r="G7" s="18">
        <f>G$4</f>
        <v>85574.755584</v>
      </c>
      <c r="H7" s="18">
        <f>H$4</f>
        <v>85574.755584</v>
      </c>
    </row>
    <row r="8" ht="20.35" customHeight="1">
      <c r="A8" t="s" s="19">
        <v>6</v>
      </c>
      <c r="B8" s="20">
        <v>81600</v>
      </c>
      <c r="C8" s="21"/>
      <c r="D8" s="21"/>
      <c r="E8" s="21">
        <f>E$5-(E$5*0.52)</f>
        <v>102689.7067008</v>
      </c>
      <c r="F8" s="22"/>
      <c r="G8" s="22"/>
      <c r="H8" s="22">
        <f>H$5</f>
        <v>231051.8400768</v>
      </c>
    </row>
    <row r="9" ht="20.35" customHeight="1">
      <c r="A9" t="s" s="19">
        <v>7</v>
      </c>
      <c r="B9" s="23">
        <f>$B$8/3</f>
        <v>27200</v>
      </c>
      <c r="C9" s="21">
        <f>$B$8/3</f>
        <v>27200</v>
      </c>
      <c r="D9" s="21">
        <f>$B$8/3</f>
        <v>27200</v>
      </c>
      <c r="E9" s="21">
        <f>$E$8/3</f>
        <v>34229.9022336</v>
      </c>
      <c r="F9" s="21">
        <f>$E$8/3</f>
        <v>34229.9022336</v>
      </c>
      <c r="G9" s="21">
        <f>$E$8/3</f>
        <v>34229.9022336</v>
      </c>
      <c r="H9" s="22">
        <f>H8/3</f>
        <v>77017.2800256</v>
      </c>
    </row>
    <row r="11" ht="29" customHeight="1">
      <c r="I11" t="s" s="2">
        <v>8</v>
      </c>
      <c r="J11" s="2"/>
      <c r="K11" s="2"/>
      <c r="L11" s="2"/>
      <c r="M11" s="2"/>
      <c r="N11" s="2"/>
      <c r="O11" s="2"/>
      <c r="P11" s="2"/>
    </row>
    <row r="12" ht="20.55" customHeight="1">
      <c r="I12" s="25"/>
      <c r="J12" t="s" s="12">
        <v>9</v>
      </c>
      <c r="K12" s="26">
        <v>2025</v>
      </c>
      <c r="L12" s="26">
        <v>2026</v>
      </c>
      <c r="M12" s="26">
        <v>2027</v>
      </c>
      <c r="N12" s="26">
        <v>2028</v>
      </c>
      <c r="O12" s="26">
        <v>2029</v>
      </c>
      <c r="P12" t="s" s="27">
        <v>1</v>
      </c>
    </row>
    <row r="13" ht="20.55" customHeight="1">
      <c r="I13" t="s" s="28">
        <v>10</v>
      </c>
      <c r="J13" s="29">
        <f>6800*4</f>
        <v>27200</v>
      </c>
      <c r="K13" s="30">
        <f>$J13*1.08</f>
        <v>29376</v>
      </c>
      <c r="L13" s="17">
        <f>K13*1.08</f>
        <v>31726.08</v>
      </c>
      <c r="M13" s="17">
        <f>L13*1.08</f>
        <v>34264.1664</v>
      </c>
      <c r="N13" s="17">
        <f>M13*1.08</f>
        <v>37005.299712</v>
      </c>
      <c r="O13" s="31">
        <f>O14*0.8</f>
        <v>68459.8044672</v>
      </c>
      <c r="P13" s="31">
        <f>P14*0.8</f>
        <v>68459.8044672</v>
      </c>
    </row>
    <row r="14" ht="20.35" customHeight="1">
      <c r="I14" t="s" s="32">
        <v>11</v>
      </c>
      <c r="J14" s="33"/>
      <c r="K14" s="23">
        <f>($J13*1.08)+7500</f>
        <v>36876</v>
      </c>
      <c r="L14" s="21">
        <f>K14*1.08</f>
        <v>39826.08</v>
      </c>
      <c r="M14" s="21">
        <f>L14*1.08</f>
        <v>43012.1664</v>
      </c>
      <c r="N14" s="21">
        <f>M14*1.08</f>
        <v>46453.139712</v>
      </c>
      <c r="O14" s="22">
        <f>G$4</f>
        <v>85574.755584</v>
      </c>
      <c r="P14" s="22">
        <f>H$4</f>
        <v>85574.755584</v>
      </c>
    </row>
    <row r="15" ht="20.35" customHeight="1">
      <c r="I15" s="34"/>
      <c r="J15" s="35"/>
      <c r="K15" s="36"/>
      <c r="L15" s="37"/>
      <c r="M15" s="37"/>
      <c r="N15" s="37"/>
      <c r="O15" s="38"/>
      <c r="P15" s="38"/>
    </row>
    <row r="16" ht="20.35" customHeight="1">
      <c r="I16" s="34"/>
      <c r="J16" s="35"/>
      <c r="K16" s="36"/>
      <c r="L16" s="37"/>
      <c r="M16" s="37"/>
      <c r="N16" s="37"/>
      <c r="O16" s="38"/>
      <c r="P16" s="38"/>
    </row>
    <row r="17" ht="20.35" customHeight="1">
      <c r="I17" s="34"/>
      <c r="J17" s="35"/>
      <c r="K17" s="36"/>
      <c r="L17" s="37"/>
      <c r="M17" s="37"/>
      <c r="N17" s="37"/>
      <c r="O17" s="38"/>
      <c r="P17" s="38"/>
    </row>
    <row r="19" ht="29" customHeight="1">
      <c r="Q19" t="s" s="2">
        <v>12</v>
      </c>
      <c r="R19" s="2"/>
      <c r="S19" s="2"/>
      <c r="T19" s="2"/>
      <c r="U19" s="2"/>
      <c r="V19" s="2"/>
      <c r="W19" s="2"/>
      <c r="X19" s="2"/>
    </row>
    <row r="20" ht="20.55" customHeight="1">
      <c r="Q20" s="25"/>
      <c r="R20" t="s" s="12">
        <v>13</v>
      </c>
      <c r="S20" s="26">
        <v>2025</v>
      </c>
      <c r="T20" s="26">
        <v>2026</v>
      </c>
      <c r="U20" s="26">
        <v>2027</v>
      </c>
      <c r="V20" s="26">
        <v>2028</v>
      </c>
      <c r="W20" s="26">
        <v>2029</v>
      </c>
      <c r="X20" t="s" s="27">
        <v>1</v>
      </c>
    </row>
    <row r="21" ht="20.55" customHeight="1">
      <c r="Q21" t="s" s="28">
        <v>10</v>
      </c>
      <c r="R21" s="40">
        <v>27200</v>
      </c>
      <c r="S21" s="30">
        <v>27200</v>
      </c>
      <c r="T21" s="17"/>
      <c r="U21" s="18">
        <f>E$4*0.8</f>
        <v>63388.70784</v>
      </c>
      <c r="V21" s="18">
        <f>F$4*0.8</f>
        <v>68459.8044672</v>
      </c>
      <c r="W21" s="18">
        <f>G$4*0.8</f>
        <v>68459.8044672</v>
      </c>
      <c r="X21" s="18">
        <f>H$4*0.8</f>
        <v>68459.8044672</v>
      </c>
    </row>
    <row r="22" ht="20.35" customHeight="1">
      <c r="Q22" t="s" s="32">
        <v>11</v>
      </c>
      <c r="R22" s="41">
        <v>27200</v>
      </c>
      <c r="S22" s="23">
        <v>27200</v>
      </c>
      <c r="T22" s="21"/>
      <c r="U22" s="22">
        <f>E$4</f>
        <v>79235.8848</v>
      </c>
      <c r="V22" s="22">
        <f>F$4</f>
        <v>85574.755584</v>
      </c>
      <c r="W22" s="22">
        <f>G$4</f>
        <v>85574.755584</v>
      </c>
      <c r="X22" s="22">
        <f>H$4</f>
        <v>85574.755584</v>
      </c>
    </row>
  </sheetData>
  <mergeCells count="3">
    <mergeCell ref="A1:H1"/>
    <mergeCell ref="I11:P11"/>
    <mergeCell ref="Q19:X19"/>
  </mergeCell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